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1490" windowHeight="4650"/>
  </bookViews>
  <sheets>
    <sheet name="учебные" sheetId="2" r:id="rId1"/>
    <sheet name="зп+налоги квартал" sheetId="3" r:id="rId2"/>
  </sheets>
  <definedNames>
    <definedName name="_xlnm.Print_Area" localSheetId="1">'зп+налоги квартал'!$A$1:$P$17</definedName>
    <definedName name="_xlnm.Print_Area" localSheetId="0">учебные!$A$2:$AD$19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" i="2"/>
  <c r="Q9"/>
  <c r="L9"/>
  <c r="G9"/>
  <c r="V17"/>
  <c r="V16"/>
  <c r="V14"/>
  <c r="V13"/>
  <c r="V6"/>
  <c r="V10"/>
  <c r="V7"/>
  <c r="V8"/>
  <c r="B7"/>
  <c r="B6"/>
  <c r="N17" i="3"/>
  <c r="O17"/>
  <c r="P17"/>
  <c r="P8"/>
  <c r="O8"/>
  <c r="M17"/>
  <c r="M8"/>
  <c r="K10"/>
  <c r="J10"/>
  <c r="I10"/>
  <c r="H10"/>
  <c r="I11"/>
  <c r="F10"/>
  <c r="E10"/>
  <c r="D10"/>
  <c r="C10"/>
  <c r="M10" s="1"/>
  <c r="O9"/>
  <c r="J9"/>
  <c r="K9"/>
  <c r="I9"/>
  <c r="K8"/>
  <c r="H8"/>
  <c r="P16"/>
  <c r="N9"/>
  <c r="P9"/>
  <c r="O7"/>
  <c r="K14"/>
  <c r="P14" s="1"/>
  <c r="K13"/>
  <c r="P13" s="1"/>
  <c r="K11"/>
  <c r="P11" s="1"/>
  <c r="K16"/>
  <c r="H16"/>
  <c r="M16" s="1"/>
  <c r="K15"/>
  <c r="P15" s="1"/>
  <c r="I15"/>
  <c r="N15" s="1"/>
  <c r="P10"/>
  <c r="K7"/>
  <c r="P7" s="1"/>
  <c r="H5"/>
  <c r="M5" s="1"/>
  <c r="I5"/>
  <c r="N5" s="1"/>
  <c r="J5"/>
  <c r="O5" s="1"/>
  <c r="K5"/>
  <c r="P5" s="1"/>
  <c r="J7"/>
  <c r="K6"/>
  <c r="P6" s="1"/>
  <c r="B5"/>
  <c r="L18" i="2" l="1"/>
  <c r="C18"/>
  <c r="D18"/>
  <c r="E18"/>
  <c r="F18"/>
  <c r="M18"/>
  <c r="N18"/>
  <c r="O18"/>
  <c r="P18"/>
  <c r="Q18"/>
  <c r="R18"/>
  <c r="S18"/>
  <c r="T18"/>
  <c r="U18"/>
  <c r="W18"/>
  <c r="X18"/>
  <c r="Y18"/>
  <c r="Z18"/>
  <c r="AA18"/>
  <c r="C17" i="3"/>
  <c r="D17"/>
  <c r="E17"/>
  <c r="V18" i="2" l="1"/>
  <c r="J16" i="3"/>
  <c r="O16" s="1"/>
  <c r="I16"/>
  <c r="I8"/>
  <c r="N8" s="1"/>
  <c r="J8"/>
  <c r="J15"/>
  <c r="O15" s="1"/>
  <c r="H15"/>
  <c r="M15" s="1"/>
  <c r="J14"/>
  <c r="O14" s="1"/>
  <c r="I14"/>
  <c r="N14" s="1"/>
  <c r="H14"/>
  <c r="M14" s="1"/>
  <c r="J13"/>
  <c r="O13" s="1"/>
  <c r="I13"/>
  <c r="N13" s="1"/>
  <c r="H13"/>
  <c r="M13" s="1"/>
  <c r="J12"/>
  <c r="O12" s="1"/>
  <c r="I12"/>
  <c r="N12" s="1"/>
  <c r="H12"/>
  <c r="M12" s="1"/>
  <c r="J11"/>
  <c r="O11" s="1"/>
  <c r="N11"/>
  <c r="H11"/>
  <c r="M11" s="1"/>
  <c r="O10"/>
  <c r="N10"/>
  <c r="H9"/>
  <c r="M9" s="1"/>
  <c r="I7"/>
  <c r="N7" s="1"/>
  <c r="H7"/>
  <c r="M7" s="1"/>
  <c r="J6"/>
  <c r="O6" s="1"/>
  <c r="I6"/>
  <c r="N6" s="1"/>
  <c r="H6"/>
  <c r="M6" s="1"/>
  <c r="G16" l="1"/>
  <c r="N16"/>
  <c r="J17"/>
  <c r="G7"/>
  <c r="G15"/>
  <c r="G5"/>
  <c r="L5" s="1"/>
  <c r="H17"/>
  <c r="I17"/>
  <c r="AD17" i="2" l="1"/>
  <c r="AD15"/>
  <c r="AD14"/>
  <c r="AD13"/>
  <c r="AD12"/>
  <c r="AD11"/>
  <c r="AB10"/>
  <c r="AC10" s="1"/>
  <c r="AD10" s="1"/>
  <c r="AB9"/>
  <c r="AD8"/>
  <c r="AD7"/>
  <c r="AD6"/>
  <c r="I18" l="1"/>
  <c r="K18"/>
  <c r="H18"/>
  <c r="J18"/>
  <c r="AB18"/>
  <c r="AD18"/>
  <c r="AC9"/>
  <c r="AC18" s="1"/>
  <c r="AD9" l="1"/>
  <c r="F17" i="3"/>
  <c r="G8"/>
  <c r="B10"/>
  <c r="G10"/>
  <c r="B13"/>
  <c r="G13"/>
  <c r="B14"/>
  <c r="G14"/>
  <c r="B7"/>
  <c r="L7" s="1"/>
  <c r="B16"/>
  <c r="L16" s="1"/>
  <c r="B8"/>
  <c r="B6"/>
  <c r="G6"/>
  <c r="B15"/>
  <c r="L15" s="1"/>
  <c r="B11"/>
  <c r="G11"/>
  <c r="B9"/>
  <c r="G9"/>
  <c r="B12"/>
  <c r="K12"/>
  <c r="G12" l="1"/>
  <c r="P12"/>
  <c r="L6"/>
  <c r="L14"/>
  <c r="L13"/>
  <c r="L12"/>
  <c r="L11"/>
  <c r="L10"/>
  <c r="L9"/>
  <c r="L8"/>
  <c r="G17"/>
  <c r="B17"/>
  <c r="K17"/>
  <c r="L17" l="1"/>
  <c r="G18" i="2" l="1"/>
  <c r="B8"/>
  <c r="B10"/>
  <c r="B12"/>
  <c r="B15"/>
  <c r="B17"/>
  <c r="B13"/>
  <c r="B9"/>
  <c r="B11"/>
  <c r="B14"/>
  <c r="B16"/>
  <c r="B18" l="1"/>
</calcChain>
</file>

<file path=xl/sharedStrings.xml><?xml version="1.0" encoding="utf-8"?>
<sst xmlns="http://schemas.openxmlformats.org/spreadsheetml/2006/main" count="28" uniqueCount="15">
  <si>
    <t xml:space="preserve">Итого </t>
  </si>
  <si>
    <t>МБДОУ Воеводский детский сад "Калинка"</t>
  </si>
  <si>
    <t>МБДОУ Марушинский детский сад "Петушок"</t>
  </si>
  <si>
    <t>МБДОУ Бочкаревский детский сад "Аленушка"</t>
  </si>
  <si>
    <t>МБДОУ Целинный детский сад №1 "Ромашка"</t>
  </si>
  <si>
    <t>МБДОУ Целинный детский сад №2 "Светлячок"</t>
  </si>
  <si>
    <t>МБДОУ Целинный детский сад №4"Теремок"</t>
  </si>
  <si>
    <t>МБДОУ Дружбинский детский сад "Ягодка"</t>
  </si>
  <si>
    <t>МБДОУ Еландинский детский сад "Капелька"</t>
  </si>
  <si>
    <t>МБДОУ Шалапский детский сад "Солнышко"</t>
  </si>
  <si>
    <t>МБДОУ Верх-Марушинский детский сад "Колокольчик"</t>
  </si>
  <si>
    <t>МБДОУ Ложкинский детский сад "Петушок"</t>
  </si>
  <si>
    <t>МБДОУ Побединский детский сад "Солнышко"</t>
  </si>
  <si>
    <t xml:space="preserve"> итого</t>
  </si>
  <si>
    <t>учебные расходы</t>
  </si>
</sst>
</file>

<file path=xl/styles.xml><?xml version="1.0" encoding="utf-8"?>
<styleSheet xmlns="http://schemas.openxmlformats.org/spreadsheetml/2006/main">
  <numFmts count="1">
    <numFmt numFmtId="164" formatCode="#,##0_р_.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textRotation="90"/>
    </xf>
    <xf numFmtId="0" fontId="2" fillId="2" borderId="5" xfId="0" applyFont="1" applyFill="1" applyBorder="1" applyAlignment="1">
      <alignment horizontal="center" textRotation="90"/>
    </xf>
    <xf numFmtId="0" fontId="2" fillId="2" borderId="0" xfId="0" applyFont="1" applyFill="1" applyAlignment="1">
      <alignment horizontal="center" textRotation="90"/>
    </xf>
    <xf numFmtId="164" fontId="4" fillId="2" borderId="1" xfId="1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/>
    <xf numFmtId="0" fontId="2" fillId="2" borderId="1" xfId="0" applyFont="1" applyFill="1" applyBorder="1"/>
    <xf numFmtId="0" fontId="1" fillId="3" borderId="1" xfId="0" applyFont="1" applyFill="1" applyBorder="1"/>
    <xf numFmtId="164" fontId="5" fillId="2" borderId="1" xfId="0" applyNumberFormat="1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textRotation="90"/>
    </xf>
    <xf numFmtId="164" fontId="0" fillId="0" borderId="0" xfId="0" applyNumberFormat="1"/>
    <xf numFmtId="0" fontId="0" fillId="4" borderId="0" xfId="0" applyFill="1"/>
    <xf numFmtId="164" fontId="0" fillId="4" borderId="0" xfId="0" applyNumberFormat="1" applyFill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6" xfId="1" applyFont="1" applyFill="1" applyBorder="1" applyAlignment="1"/>
    <xf numFmtId="0" fontId="7" fillId="2" borderId="7" xfId="1" applyFont="1" applyFill="1" applyBorder="1" applyAlignment="1"/>
    <xf numFmtId="0" fontId="7" fillId="2" borderId="1" xfId="1" applyFont="1" applyFill="1" applyBorder="1" applyAlignment="1"/>
    <xf numFmtId="0" fontId="8" fillId="2" borderId="6" xfId="1" applyFont="1" applyFill="1" applyBorder="1" applyAlignment="1"/>
    <xf numFmtId="0" fontId="8" fillId="2" borderId="7" xfId="1" applyFont="1" applyFill="1" applyBorder="1" applyAlignment="1"/>
    <xf numFmtId="0" fontId="8" fillId="2" borderId="1" xfId="1" applyFont="1" applyFill="1" applyBorder="1" applyAlignment="1"/>
    <xf numFmtId="0" fontId="9" fillId="3" borderId="2" xfId="1" applyFont="1" applyFill="1" applyBorder="1" applyAlignment="1">
      <alignment wrapText="1"/>
    </xf>
    <xf numFmtId="164" fontId="6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textRotation="90"/>
    </xf>
    <xf numFmtId="0" fontId="11" fillId="3" borderId="2" xfId="1" applyFont="1" applyFill="1" applyBorder="1" applyAlignment="1">
      <alignment wrapText="1"/>
    </xf>
    <xf numFmtId="0" fontId="12" fillId="0" borderId="0" xfId="0" applyFont="1"/>
    <xf numFmtId="0" fontId="10" fillId="2" borderId="0" xfId="0" applyFont="1" applyFill="1"/>
    <xf numFmtId="0" fontId="13" fillId="3" borderId="0" xfId="0" applyFont="1" applyFill="1"/>
    <xf numFmtId="0" fontId="10" fillId="2" borderId="0" xfId="0" applyFont="1" applyFill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textRotation="90"/>
    </xf>
    <xf numFmtId="0" fontId="5" fillId="2" borderId="1" xfId="0" applyFont="1" applyFill="1" applyBorder="1" applyAlignment="1">
      <alignment horizontal="center" textRotation="90"/>
    </xf>
    <xf numFmtId="0" fontId="6" fillId="2" borderId="1" xfId="0" applyFont="1" applyFill="1" applyBorder="1" applyAlignment="1">
      <alignment horizontal="center" textRotation="90"/>
    </xf>
    <xf numFmtId="164" fontId="14" fillId="3" borderId="1" xfId="1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2" borderId="7" xfId="1" applyFont="1" applyFill="1" applyBorder="1" applyAlignment="1"/>
    <xf numFmtId="0" fontId="8" fillId="2" borderId="8" xfId="1" applyFont="1" applyFill="1" applyBorder="1" applyAlignment="1"/>
    <xf numFmtId="164" fontId="6" fillId="2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2" borderId="0" xfId="0" applyFont="1" applyFill="1" applyBorder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G23"/>
  <sheetViews>
    <sheetView tabSelected="1" topLeftCell="A4" workbookViewId="0">
      <pane xSplit="1" topLeftCell="B1" activePane="topRight" state="frozen"/>
      <selection pane="topRight" activeCell="AH12" sqref="AH12"/>
    </sheetView>
  </sheetViews>
  <sheetFormatPr defaultRowHeight="15"/>
  <cols>
    <col min="1" max="1" width="44.42578125" customWidth="1"/>
    <col min="2" max="2" width="15.42578125" customWidth="1"/>
    <col min="3" max="3" width="3.42578125" hidden="1" customWidth="1"/>
    <col min="4" max="4" width="5" hidden="1" customWidth="1"/>
    <col min="5" max="5" width="4.42578125" hidden="1" customWidth="1"/>
    <col min="6" max="6" width="9.5703125" hidden="1" customWidth="1"/>
    <col min="7" max="7" width="15.7109375" customWidth="1"/>
    <col min="8" max="8" width="0.140625" customWidth="1"/>
    <col min="9" max="11" width="9.140625" hidden="1" customWidth="1"/>
    <col min="12" max="12" width="9.7109375" customWidth="1"/>
    <col min="13" max="16" width="9.140625" hidden="1" customWidth="1"/>
    <col min="17" max="17" width="10.28515625" customWidth="1"/>
    <col min="18" max="21" width="9.140625" hidden="1" customWidth="1"/>
    <col min="22" max="22" width="10" customWidth="1"/>
    <col min="23" max="23" width="0.140625" hidden="1" customWidth="1"/>
    <col min="24" max="26" width="9.140625" hidden="1" customWidth="1"/>
    <col min="27" max="27" width="0.140625" customWidth="1"/>
    <col min="28" max="30" width="9.140625" hidden="1" customWidth="1"/>
  </cols>
  <sheetData>
    <row r="1" spans="1:30" s="1" customFormat="1">
      <c r="A1" s="13"/>
    </row>
    <row r="2" spans="1:30" s="1" customFormat="1">
      <c r="A2" s="13"/>
    </row>
    <row r="3" spans="1:30" s="2" customFormat="1" ht="15" customHeight="1">
      <c r="A3" s="14"/>
      <c r="B3" s="21">
        <v>340</v>
      </c>
      <c r="C3" s="37">
        <v>211</v>
      </c>
      <c r="D3" s="38"/>
      <c r="E3" s="38"/>
      <c r="F3" s="39"/>
      <c r="G3" s="21"/>
      <c r="H3" s="37"/>
      <c r="I3" s="38"/>
      <c r="J3" s="38"/>
      <c r="K3" s="39"/>
      <c r="L3" s="20"/>
      <c r="M3" s="37"/>
      <c r="N3" s="38"/>
      <c r="O3" s="38"/>
      <c r="P3" s="39"/>
      <c r="Q3" s="20"/>
      <c r="R3" s="37"/>
      <c r="S3" s="38"/>
      <c r="T3" s="38"/>
      <c r="U3" s="38"/>
      <c r="V3" s="19"/>
      <c r="W3" s="38"/>
      <c r="X3" s="38"/>
      <c r="Y3" s="38"/>
      <c r="Z3" s="38"/>
      <c r="AA3" s="40"/>
      <c r="AB3" s="40"/>
      <c r="AC3" s="40"/>
      <c r="AD3" s="40"/>
    </row>
    <row r="4" spans="1:30" s="6" customFormat="1" ht="96.75" customHeight="1" thickBot="1">
      <c r="A4" s="15"/>
      <c r="B4" s="3" t="s">
        <v>14</v>
      </c>
      <c r="C4" s="3">
        <v>1</v>
      </c>
      <c r="D4" s="3">
        <v>2</v>
      </c>
      <c r="E4" s="3">
        <v>3</v>
      </c>
      <c r="F4" s="3">
        <v>4</v>
      </c>
      <c r="G4" s="3">
        <v>1</v>
      </c>
      <c r="H4" s="3"/>
      <c r="I4" s="3"/>
      <c r="J4" s="3"/>
      <c r="K4" s="3"/>
      <c r="L4" s="4">
        <v>2</v>
      </c>
      <c r="M4" s="4"/>
      <c r="N4" s="4"/>
      <c r="O4" s="4"/>
      <c r="P4" s="4"/>
      <c r="Q4" s="4">
        <v>3</v>
      </c>
      <c r="R4" s="4"/>
      <c r="S4" s="4"/>
      <c r="T4" s="4"/>
      <c r="U4" s="4"/>
      <c r="V4" s="4">
        <v>4</v>
      </c>
      <c r="W4" s="4"/>
      <c r="X4" s="4"/>
      <c r="Y4" s="4"/>
      <c r="Z4" s="4"/>
      <c r="AA4" s="5"/>
      <c r="AB4" s="5"/>
      <c r="AC4" s="5"/>
      <c r="AD4" s="5"/>
    </row>
    <row r="5" spans="1:30" s="1" customFormat="1" ht="0.75" customHeight="1">
      <c r="A5" s="53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1" customFormat="1" ht="18" customHeight="1">
      <c r="A6" s="27" t="s">
        <v>9</v>
      </c>
      <c r="B6" s="36">
        <f>G6+L6+Q6+V6</f>
        <v>17545</v>
      </c>
      <c r="C6" s="7"/>
      <c r="D6" s="7"/>
      <c r="E6" s="7"/>
      <c r="F6" s="7"/>
      <c r="G6" s="7">
        <v>4386</v>
      </c>
      <c r="H6" s="7">
        <v>4386</v>
      </c>
      <c r="I6" s="7">
        <v>4386</v>
      </c>
      <c r="J6" s="7">
        <v>4386</v>
      </c>
      <c r="K6" s="7">
        <v>4386</v>
      </c>
      <c r="L6" s="7">
        <v>4386</v>
      </c>
      <c r="M6" s="7">
        <v>4386</v>
      </c>
      <c r="N6" s="7">
        <v>4386</v>
      </c>
      <c r="O6" s="7">
        <v>4386</v>
      </c>
      <c r="P6" s="7">
        <v>4386</v>
      </c>
      <c r="Q6" s="7">
        <v>4386</v>
      </c>
      <c r="R6" s="7">
        <v>4386</v>
      </c>
      <c r="S6" s="7">
        <v>4386</v>
      </c>
      <c r="T6" s="7">
        <v>4386</v>
      </c>
      <c r="U6" s="7">
        <v>4386</v>
      </c>
      <c r="V6" s="7">
        <f>4386+1</f>
        <v>4387</v>
      </c>
      <c r="W6" s="8"/>
      <c r="X6" s="8"/>
      <c r="Y6" s="8"/>
      <c r="Z6" s="8"/>
      <c r="AA6" s="8">
        <v>30000</v>
      </c>
      <c r="AB6" s="8">
        <v>30000</v>
      </c>
      <c r="AC6" s="8">
        <v>30000</v>
      </c>
      <c r="AD6" s="8" t="e">
        <f>#REF!-AC6-AB6-AA6</f>
        <v>#REF!</v>
      </c>
    </row>
    <row r="7" spans="1:30" s="1" customFormat="1" ht="18" customHeight="1" thickBot="1">
      <c r="A7" s="54" t="s">
        <v>10</v>
      </c>
      <c r="B7" s="36">
        <f t="shared" ref="B7:B17" si="0">G7+L7+Q7+V7</f>
        <v>21054</v>
      </c>
      <c r="C7" s="7"/>
      <c r="D7" s="7"/>
      <c r="E7" s="7"/>
      <c r="F7" s="7"/>
      <c r="G7" s="7">
        <v>5263</v>
      </c>
      <c r="H7" s="7">
        <v>5263</v>
      </c>
      <c r="I7" s="7">
        <v>5263</v>
      </c>
      <c r="J7" s="7">
        <v>5263</v>
      </c>
      <c r="K7" s="7">
        <v>5263</v>
      </c>
      <c r="L7" s="7">
        <v>5263</v>
      </c>
      <c r="M7" s="7">
        <v>5263</v>
      </c>
      <c r="N7" s="7">
        <v>5263</v>
      </c>
      <c r="O7" s="7">
        <v>5263</v>
      </c>
      <c r="P7" s="7">
        <v>5263</v>
      </c>
      <c r="Q7" s="7">
        <v>5263</v>
      </c>
      <c r="R7" s="7">
        <v>5263</v>
      </c>
      <c r="S7" s="7">
        <v>5263</v>
      </c>
      <c r="T7" s="7">
        <v>5263</v>
      </c>
      <c r="U7" s="7">
        <v>5263</v>
      </c>
      <c r="V7" s="7">
        <f>5263+2</f>
        <v>5265</v>
      </c>
      <c r="W7" s="8"/>
      <c r="X7" s="8"/>
      <c r="Y7" s="8"/>
      <c r="Z7" s="8"/>
      <c r="AA7" s="8">
        <v>24000</v>
      </c>
      <c r="AB7" s="8">
        <v>22000</v>
      </c>
      <c r="AC7" s="8">
        <v>22000</v>
      </c>
      <c r="AD7" s="8" t="e">
        <f>#REF!-AC7-AB7-AA7</f>
        <v>#REF!</v>
      </c>
    </row>
    <row r="8" spans="1:30" s="1" customFormat="1" ht="18" customHeight="1" thickBot="1">
      <c r="A8" s="25" t="s">
        <v>11</v>
      </c>
      <c r="B8" s="36">
        <f t="shared" si="0"/>
        <v>21054</v>
      </c>
      <c r="C8" s="7"/>
      <c r="D8" s="7"/>
      <c r="E8" s="7"/>
      <c r="F8" s="7"/>
      <c r="G8" s="7">
        <v>5263</v>
      </c>
      <c r="H8" s="7">
        <v>5263</v>
      </c>
      <c r="I8" s="7">
        <v>5263</v>
      </c>
      <c r="J8" s="7">
        <v>5263</v>
      </c>
      <c r="K8" s="7">
        <v>5263</v>
      </c>
      <c r="L8" s="7">
        <v>5263</v>
      </c>
      <c r="M8" s="7">
        <v>5263</v>
      </c>
      <c r="N8" s="7">
        <v>5263</v>
      </c>
      <c r="O8" s="7">
        <v>5263</v>
      </c>
      <c r="P8" s="7">
        <v>5263</v>
      </c>
      <c r="Q8" s="7">
        <v>5263</v>
      </c>
      <c r="R8" s="7">
        <v>5263</v>
      </c>
      <c r="S8" s="7">
        <v>5263</v>
      </c>
      <c r="T8" s="7">
        <v>5263</v>
      </c>
      <c r="U8" s="7">
        <v>5263</v>
      </c>
      <c r="V8" s="7">
        <f>5263+2</f>
        <v>5265</v>
      </c>
      <c r="W8" s="8"/>
      <c r="X8" s="8"/>
      <c r="Y8" s="8"/>
      <c r="Z8" s="8"/>
      <c r="AA8" s="8">
        <v>30000</v>
      </c>
      <c r="AB8" s="8">
        <v>30000</v>
      </c>
      <c r="AC8" s="8">
        <v>30000</v>
      </c>
      <c r="AD8" s="8" t="e">
        <f>#REF!-AC8-AB8-AA8</f>
        <v>#REF!</v>
      </c>
    </row>
    <row r="9" spans="1:30" s="1" customFormat="1" ht="18" customHeight="1" thickBot="1">
      <c r="A9" s="25" t="s">
        <v>1</v>
      </c>
      <c r="B9" s="36">
        <f t="shared" si="0"/>
        <v>24563</v>
      </c>
      <c r="C9" s="12"/>
      <c r="D9" s="12"/>
      <c r="E9" s="12"/>
      <c r="F9" s="12"/>
      <c r="G9" s="7">
        <f>6140-46</f>
        <v>6094</v>
      </c>
      <c r="H9" s="7">
        <v>6140</v>
      </c>
      <c r="I9" s="7">
        <v>6140</v>
      </c>
      <c r="J9" s="7">
        <v>6140</v>
      </c>
      <c r="K9" s="7">
        <v>6140</v>
      </c>
      <c r="L9" s="7">
        <f>6140-46</f>
        <v>6094</v>
      </c>
      <c r="M9" s="7">
        <v>6140</v>
      </c>
      <c r="N9" s="7">
        <v>6140</v>
      </c>
      <c r="O9" s="7">
        <v>6140</v>
      </c>
      <c r="P9" s="7">
        <v>6140</v>
      </c>
      <c r="Q9" s="7">
        <f>6140-46</f>
        <v>6094</v>
      </c>
      <c r="R9" s="7">
        <v>6140</v>
      </c>
      <c r="S9" s="7">
        <v>6140</v>
      </c>
      <c r="T9" s="7">
        <v>6140</v>
      </c>
      <c r="U9" s="7">
        <v>6140</v>
      </c>
      <c r="V9" s="7">
        <f>6140+3+46+46+46</f>
        <v>6281</v>
      </c>
      <c r="W9" s="8"/>
      <c r="X9" s="8"/>
      <c r="Y9" s="8"/>
      <c r="Z9" s="8"/>
      <c r="AA9" s="8">
        <v>250</v>
      </c>
      <c r="AB9" s="8">
        <f t="shared" ref="AB9:AD10" si="1">SUM(AA9)</f>
        <v>250</v>
      </c>
      <c r="AC9" s="8">
        <f t="shared" si="1"/>
        <v>250</v>
      </c>
      <c r="AD9" s="8">
        <f t="shared" si="1"/>
        <v>250</v>
      </c>
    </row>
    <row r="10" spans="1:30" s="1" customFormat="1" ht="18" customHeight="1" thickBot="1">
      <c r="A10" s="25" t="s">
        <v>2</v>
      </c>
      <c r="B10" s="36">
        <f t="shared" si="0"/>
        <v>36845</v>
      </c>
      <c r="C10" s="12"/>
      <c r="D10" s="12"/>
      <c r="E10" s="12"/>
      <c r="F10" s="12"/>
      <c r="G10" s="7">
        <v>9211</v>
      </c>
      <c r="H10" s="7">
        <v>9211</v>
      </c>
      <c r="I10" s="7">
        <v>9211</v>
      </c>
      <c r="J10" s="7">
        <v>9211</v>
      </c>
      <c r="K10" s="7">
        <v>9211</v>
      </c>
      <c r="L10" s="7">
        <v>9211</v>
      </c>
      <c r="M10" s="7">
        <v>9211</v>
      </c>
      <c r="N10" s="7">
        <v>9211</v>
      </c>
      <c r="O10" s="7">
        <v>9211</v>
      </c>
      <c r="P10" s="7">
        <v>9211</v>
      </c>
      <c r="Q10" s="7">
        <v>9211</v>
      </c>
      <c r="R10" s="7">
        <v>9211</v>
      </c>
      <c r="S10" s="7">
        <v>9211</v>
      </c>
      <c r="T10" s="7">
        <v>9211</v>
      </c>
      <c r="U10" s="7">
        <v>9211</v>
      </c>
      <c r="V10" s="7">
        <f>9211+1</f>
        <v>9212</v>
      </c>
      <c r="W10" s="8"/>
      <c r="X10" s="8"/>
      <c r="Y10" s="8"/>
      <c r="Z10" s="8"/>
      <c r="AA10" s="8">
        <v>250</v>
      </c>
      <c r="AB10" s="8">
        <f t="shared" si="1"/>
        <v>250</v>
      </c>
      <c r="AC10" s="8">
        <f t="shared" si="1"/>
        <v>250</v>
      </c>
      <c r="AD10" s="8">
        <f t="shared" si="1"/>
        <v>250</v>
      </c>
    </row>
    <row r="11" spans="1:30" s="1" customFormat="1" ht="18" customHeight="1" thickBot="1">
      <c r="A11" s="25" t="s">
        <v>3</v>
      </c>
      <c r="B11" s="36">
        <f t="shared" si="0"/>
        <v>95620</v>
      </c>
      <c r="C11" s="12"/>
      <c r="D11" s="12"/>
      <c r="E11" s="12"/>
      <c r="F11" s="12"/>
      <c r="G11" s="7">
        <v>23905</v>
      </c>
      <c r="H11" s="7">
        <v>23905</v>
      </c>
      <c r="I11" s="7">
        <v>23905</v>
      </c>
      <c r="J11" s="7">
        <v>23905</v>
      </c>
      <c r="K11" s="7">
        <v>23905</v>
      </c>
      <c r="L11" s="7">
        <v>23905</v>
      </c>
      <c r="M11" s="7">
        <v>23905</v>
      </c>
      <c r="N11" s="7">
        <v>23905</v>
      </c>
      <c r="O11" s="7">
        <v>23905</v>
      </c>
      <c r="P11" s="7">
        <v>23905</v>
      </c>
      <c r="Q11" s="7">
        <v>23905</v>
      </c>
      <c r="R11" s="7">
        <v>23905</v>
      </c>
      <c r="S11" s="7">
        <v>23905</v>
      </c>
      <c r="T11" s="7">
        <v>23905</v>
      </c>
      <c r="U11" s="7">
        <v>23905</v>
      </c>
      <c r="V11" s="7">
        <v>23905</v>
      </c>
      <c r="W11" s="8"/>
      <c r="X11" s="8"/>
      <c r="Y11" s="8"/>
      <c r="Z11" s="8"/>
      <c r="AA11" s="8">
        <v>250</v>
      </c>
      <c r="AB11" s="8">
        <v>250</v>
      </c>
      <c r="AC11" s="8">
        <v>250</v>
      </c>
      <c r="AD11" s="8">
        <f>SUM(AC11)</f>
        <v>250</v>
      </c>
    </row>
    <row r="12" spans="1:30" s="1" customFormat="1" ht="18" customHeight="1" thickBot="1">
      <c r="A12" s="25" t="s">
        <v>4</v>
      </c>
      <c r="B12" s="36">
        <f t="shared" si="0"/>
        <v>95620</v>
      </c>
      <c r="C12" s="12"/>
      <c r="D12" s="12"/>
      <c r="E12" s="12"/>
      <c r="F12" s="12"/>
      <c r="G12" s="7">
        <v>23905</v>
      </c>
      <c r="H12" s="7">
        <v>23905</v>
      </c>
      <c r="I12" s="7">
        <v>23905</v>
      </c>
      <c r="J12" s="7">
        <v>23905</v>
      </c>
      <c r="K12" s="7">
        <v>23905</v>
      </c>
      <c r="L12" s="7">
        <v>23905</v>
      </c>
      <c r="M12" s="7">
        <v>23905</v>
      </c>
      <c r="N12" s="7">
        <v>23905</v>
      </c>
      <c r="O12" s="7">
        <v>23905</v>
      </c>
      <c r="P12" s="7">
        <v>23905</v>
      </c>
      <c r="Q12" s="7">
        <v>23905</v>
      </c>
      <c r="R12" s="7">
        <v>23905</v>
      </c>
      <c r="S12" s="7">
        <v>23905</v>
      </c>
      <c r="T12" s="7">
        <v>23905</v>
      </c>
      <c r="U12" s="7">
        <v>23905</v>
      </c>
      <c r="V12" s="7">
        <v>23905</v>
      </c>
      <c r="W12" s="8"/>
      <c r="X12" s="8"/>
      <c r="Y12" s="8"/>
      <c r="Z12" s="8"/>
      <c r="AA12" s="8">
        <v>7000</v>
      </c>
      <c r="AB12" s="8">
        <v>6000</v>
      </c>
      <c r="AC12" s="8">
        <v>6000</v>
      </c>
      <c r="AD12" s="8" t="e">
        <f>#REF!-AC12-AB12-AA12</f>
        <v>#REF!</v>
      </c>
    </row>
    <row r="13" spans="1:30" s="1" customFormat="1" ht="18" customHeight="1" thickBot="1">
      <c r="A13" s="25" t="s">
        <v>5</v>
      </c>
      <c r="B13" s="36">
        <f t="shared" si="0"/>
        <v>51758</v>
      </c>
      <c r="C13" s="12"/>
      <c r="D13" s="12"/>
      <c r="E13" s="12"/>
      <c r="F13" s="12"/>
      <c r="G13" s="7">
        <v>12939</v>
      </c>
      <c r="H13" s="7">
        <v>12939</v>
      </c>
      <c r="I13" s="7">
        <v>12939</v>
      </c>
      <c r="J13" s="7">
        <v>12939</v>
      </c>
      <c r="K13" s="7">
        <v>12939</v>
      </c>
      <c r="L13" s="7">
        <v>12939</v>
      </c>
      <c r="M13" s="7">
        <v>12939</v>
      </c>
      <c r="N13" s="7">
        <v>12939</v>
      </c>
      <c r="O13" s="7">
        <v>12939</v>
      </c>
      <c r="P13" s="7">
        <v>12939</v>
      </c>
      <c r="Q13" s="7">
        <v>12939</v>
      </c>
      <c r="R13" s="7">
        <v>12939</v>
      </c>
      <c r="S13" s="7">
        <v>12939</v>
      </c>
      <c r="T13" s="7">
        <v>12939</v>
      </c>
      <c r="U13" s="7">
        <v>12939</v>
      </c>
      <c r="V13" s="7">
        <f>12939+2</f>
        <v>12941</v>
      </c>
      <c r="W13" s="8"/>
      <c r="X13" s="8"/>
      <c r="Y13" s="8"/>
      <c r="Z13" s="8"/>
      <c r="AA13" s="8">
        <v>7000</v>
      </c>
      <c r="AB13" s="8">
        <v>6000</v>
      </c>
      <c r="AC13" s="8">
        <v>6000</v>
      </c>
      <c r="AD13" s="8" t="e">
        <f>#REF!-AC13-AB13-AA13</f>
        <v>#REF!</v>
      </c>
    </row>
    <row r="14" spans="1:30" s="1" customFormat="1" ht="18" customHeight="1">
      <c r="A14" s="26" t="s">
        <v>6</v>
      </c>
      <c r="B14" s="36">
        <f t="shared" si="0"/>
        <v>96725</v>
      </c>
      <c r="C14" s="12"/>
      <c r="D14" s="12"/>
      <c r="E14" s="12"/>
      <c r="F14" s="12"/>
      <c r="G14" s="7">
        <v>24181</v>
      </c>
      <c r="H14" s="7">
        <v>24181</v>
      </c>
      <c r="I14" s="7">
        <v>24181</v>
      </c>
      <c r="J14" s="7">
        <v>24181</v>
      </c>
      <c r="K14" s="7">
        <v>24181</v>
      </c>
      <c r="L14" s="7">
        <v>24181</v>
      </c>
      <c r="M14" s="7">
        <v>24181</v>
      </c>
      <c r="N14" s="7">
        <v>24181</v>
      </c>
      <c r="O14" s="7">
        <v>24181</v>
      </c>
      <c r="P14" s="7">
        <v>24181</v>
      </c>
      <c r="Q14" s="7">
        <v>24181</v>
      </c>
      <c r="R14" s="7">
        <v>24181</v>
      </c>
      <c r="S14" s="7">
        <v>24181</v>
      </c>
      <c r="T14" s="7">
        <v>24181</v>
      </c>
      <c r="U14" s="7">
        <v>24181</v>
      </c>
      <c r="V14" s="7">
        <f>24181+1</f>
        <v>24182</v>
      </c>
      <c r="W14" s="8"/>
      <c r="X14" s="8"/>
      <c r="Y14" s="8"/>
      <c r="Z14" s="8"/>
      <c r="AA14" s="8">
        <v>250</v>
      </c>
      <c r="AB14" s="8">
        <v>250</v>
      </c>
      <c r="AC14" s="8">
        <v>250</v>
      </c>
      <c r="AD14" s="8" t="e">
        <f>#REF!-AC14-AB14-AA14</f>
        <v>#REF!</v>
      </c>
    </row>
    <row r="15" spans="1:30" s="1" customFormat="1" ht="18" customHeight="1">
      <c r="A15" s="27" t="s">
        <v>7</v>
      </c>
      <c r="B15" s="36">
        <f t="shared" si="0"/>
        <v>39476</v>
      </c>
      <c r="C15" s="12"/>
      <c r="D15" s="12"/>
      <c r="E15" s="12"/>
      <c r="F15" s="12"/>
      <c r="G15" s="7">
        <v>9869</v>
      </c>
      <c r="H15" s="7">
        <v>9869</v>
      </c>
      <c r="I15" s="7">
        <v>9869</v>
      </c>
      <c r="J15" s="7">
        <v>9869</v>
      </c>
      <c r="K15" s="7">
        <v>9869</v>
      </c>
      <c r="L15" s="7">
        <v>9869</v>
      </c>
      <c r="M15" s="7">
        <v>9869</v>
      </c>
      <c r="N15" s="7">
        <v>9869</v>
      </c>
      <c r="O15" s="7">
        <v>9869</v>
      </c>
      <c r="P15" s="7">
        <v>9869</v>
      </c>
      <c r="Q15" s="7">
        <v>9869</v>
      </c>
      <c r="R15" s="7">
        <v>9869</v>
      </c>
      <c r="S15" s="7">
        <v>9869</v>
      </c>
      <c r="T15" s="7">
        <v>9869</v>
      </c>
      <c r="U15" s="7">
        <v>9869</v>
      </c>
      <c r="V15" s="7">
        <v>9869</v>
      </c>
      <c r="W15" s="8"/>
      <c r="X15" s="8"/>
      <c r="Y15" s="8"/>
      <c r="Z15" s="8"/>
      <c r="AA15" s="8">
        <v>250</v>
      </c>
      <c r="AB15" s="8">
        <v>250</v>
      </c>
      <c r="AC15" s="8">
        <v>250</v>
      </c>
      <c r="AD15" s="8" t="e">
        <f>#REF!-AC15-AB15-AA15</f>
        <v>#REF!</v>
      </c>
    </row>
    <row r="16" spans="1:30" s="1" customFormat="1" ht="18" customHeight="1" thickBot="1">
      <c r="A16" s="27" t="s">
        <v>8</v>
      </c>
      <c r="B16" s="36">
        <f t="shared" si="0"/>
        <v>27195</v>
      </c>
      <c r="C16" s="9"/>
      <c r="D16" s="9"/>
      <c r="E16" s="9"/>
      <c r="F16" s="9"/>
      <c r="G16" s="7">
        <v>6798</v>
      </c>
      <c r="H16" s="7">
        <v>6798</v>
      </c>
      <c r="I16" s="7">
        <v>6798</v>
      </c>
      <c r="J16" s="7">
        <v>6798</v>
      </c>
      <c r="K16" s="7">
        <v>6798</v>
      </c>
      <c r="L16" s="7">
        <v>6798</v>
      </c>
      <c r="M16" s="7">
        <v>6798</v>
      </c>
      <c r="N16" s="7">
        <v>6798</v>
      </c>
      <c r="O16" s="7">
        <v>6798</v>
      </c>
      <c r="P16" s="7">
        <v>6798</v>
      </c>
      <c r="Q16" s="7">
        <v>6798</v>
      </c>
      <c r="R16" s="7">
        <v>6798</v>
      </c>
      <c r="S16" s="7">
        <v>6798</v>
      </c>
      <c r="T16" s="7">
        <v>6798</v>
      </c>
      <c r="U16" s="7">
        <v>6798</v>
      </c>
      <c r="V16" s="7">
        <f>6798+3</f>
        <v>6801</v>
      </c>
      <c r="W16" s="7">
        <v>6798</v>
      </c>
      <c r="X16" s="7">
        <v>6798</v>
      </c>
      <c r="Y16" s="7">
        <v>6798</v>
      </c>
      <c r="Z16" s="7">
        <v>6798</v>
      </c>
      <c r="AA16" s="7">
        <v>6798</v>
      </c>
      <c r="AB16" s="7">
        <v>6798</v>
      </c>
      <c r="AC16" s="7">
        <v>6798</v>
      </c>
      <c r="AD16" s="7">
        <v>6798</v>
      </c>
    </row>
    <row r="17" spans="1:111" s="1" customFormat="1" ht="18" customHeight="1" thickBot="1">
      <c r="A17" s="25" t="s">
        <v>12</v>
      </c>
      <c r="B17" s="36">
        <f t="shared" si="0"/>
        <v>17545</v>
      </c>
      <c r="C17" s="7"/>
      <c r="D17" s="7"/>
      <c r="E17" s="7"/>
      <c r="F17" s="7"/>
      <c r="G17" s="7">
        <v>4386</v>
      </c>
      <c r="H17" s="7">
        <v>4386</v>
      </c>
      <c r="I17" s="7">
        <v>4386</v>
      </c>
      <c r="J17" s="7">
        <v>4386</v>
      </c>
      <c r="K17" s="7">
        <v>4386</v>
      </c>
      <c r="L17" s="7">
        <v>4386</v>
      </c>
      <c r="M17" s="7">
        <v>4386</v>
      </c>
      <c r="N17" s="7">
        <v>4386</v>
      </c>
      <c r="O17" s="7">
        <v>4386</v>
      </c>
      <c r="P17" s="7">
        <v>4386</v>
      </c>
      <c r="Q17" s="7">
        <v>4386</v>
      </c>
      <c r="R17" s="7">
        <v>4386</v>
      </c>
      <c r="S17" s="7">
        <v>4386</v>
      </c>
      <c r="T17" s="7">
        <v>4386</v>
      </c>
      <c r="U17" s="7">
        <v>4386</v>
      </c>
      <c r="V17" s="7">
        <f>4386+1</f>
        <v>4387</v>
      </c>
      <c r="W17" s="8"/>
      <c r="X17" s="8"/>
      <c r="Y17" s="8"/>
      <c r="Z17" s="8"/>
      <c r="AA17" s="8">
        <v>30000</v>
      </c>
      <c r="AB17" s="8">
        <v>30000</v>
      </c>
      <c r="AC17" s="8">
        <v>30000</v>
      </c>
      <c r="AD17" s="8" t="e">
        <f>#REF!-AC17-AB17-AA17</f>
        <v>#REF!</v>
      </c>
    </row>
    <row r="18" spans="1:111" s="11" customFormat="1" ht="14.25">
      <c r="A18" s="28" t="s">
        <v>0</v>
      </c>
      <c r="B18" s="29">
        <f>SUM(B6:B17)</f>
        <v>545000</v>
      </c>
      <c r="C18" s="29">
        <f t="shared" ref="C18:AD18" si="2">SUM(C6:C17)</f>
        <v>0</v>
      </c>
      <c r="D18" s="29">
        <f t="shared" si="2"/>
        <v>0</v>
      </c>
      <c r="E18" s="29">
        <f t="shared" si="2"/>
        <v>0</v>
      </c>
      <c r="F18" s="29">
        <f t="shared" si="2"/>
        <v>0</v>
      </c>
      <c r="G18" s="29">
        <f t="shared" si="2"/>
        <v>136200</v>
      </c>
      <c r="H18" s="29">
        <f t="shared" si="2"/>
        <v>136246</v>
      </c>
      <c r="I18" s="29">
        <f t="shared" si="2"/>
        <v>136246</v>
      </c>
      <c r="J18" s="29">
        <f t="shared" si="2"/>
        <v>136246</v>
      </c>
      <c r="K18" s="29">
        <f t="shared" si="2"/>
        <v>136246</v>
      </c>
      <c r="L18" s="29">
        <f t="shared" si="2"/>
        <v>136200</v>
      </c>
      <c r="M18" s="29">
        <f t="shared" si="2"/>
        <v>136246</v>
      </c>
      <c r="N18" s="29">
        <f t="shared" si="2"/>
        <v>136246</v>
      </c>
      <c r="O18" s="29">
        <f t="shared" si="2"/>
        <v>136246</v>
      </c>
      <c r="P18" s="29">
        <f t="shared" si="2"/>
        <v>136246</v>
      </c>
      <c r="Q18" s="29">
        <f t="shared" si="2"/>
        <v>136200</v>
      </c>
      <c r="R18" s="29">
        <f t="shared" si="2"/>
        <v>136246</v>
      </c>
      <c r="S18" s="29">
        <f t="shared" si="2"/>
        <v>136246</v>
      </c>
      <c r="T18" s="29">
        <f t="shared" si="2"/>
        <v>136246</v>
      </c>
      <c r="U18" s="29">
        <f t="shared" si="2"/>
        <v>136246</v>
      </c>
      <c r="V18" s="29">
        <f t="shared" si="2"/>
        <v>136400</v>
      </c>
      <c r="W18" s="29">
        <f t="shared" si="2"/>
        <v>6798</v>
      </c>
      <c r="X18" s="29">
        <f t="shared" si="2"/>
        <v>6798</v>
      </c>
      <c r="Y18" s="29">
        <f t="shared" si="2"/>
        <v>6798</v>
      </c>
      <c r="Z18" s="29">
        <f t="shared" si="2"/>
        <v>6798</v>
      </c>
      <c r="AA18" s="29">
        <f t="shared" si="2"/>
        <v>136048</v>
      </c>
      <c r="AB18" s="29">
        <f t="shared" si="2"/>
        <v>132048</v>
      </c>
      <c r="AC18" s="29">
        <f t="shared" si="2"/>
        <v>132048</v>
      </c>
      <c r="AD18" s="55" t="e">
        <f t="shared" si="2"/>
        <v>#REF!</v>
      </c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6"/>
    </row>
    <row r="19" spans="1:111">
      <c r="G19" s="16"/>
      <c r="L19" s="16"/>
    </row>
    <row r="20" spans="1:111">
      <c r="B20" s="17"/>
      <c r="C20" s="17"/>
      <c r="D20" s="17"/>
      <c r="E20" s="17"/>
      <c r="F20" s="17"/>
      <c r="G20" s="18"/>
    </row>
    <row r="21" spans="1:111">
      <c r="G21" s="16"/>
    </row>
    <row r="23" spans="1:111">
      <c r="L23" s="16"/>
    </row>
  </sheetData>
  <mergeCells count="6">
    <mergeCell ref="C3:F3"/>
    <mergeCell ref="H3:K3"/>
    <mergeCell ref="M3:P3"/>
    <mergeCell ref="R3:U3"/>
    <mergeCell ref="W3:Z3"/>
    <mergeCell ref="AA3:AD3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18"/>
  <sheetViews>
    <sheetView topLeftCell="A4" workbookViewId="0">
      <pane xSplit="1" ySplit="1" topLeftCell="B5" activePane="bottomRight" state="frozen"/>
      <selection activeCell="A4" sqref="A4"/>
      <selection pane="topRight" activeCell="B4" sqref="B4"/>
      <selection pane="bottomLeft" activeCell="A5" sqref="A5"/>
      <selection pane="bottomRight" activeCell="A22" sqref="A22"/>
    </sheetView>
  </sheetViews>
  <sheetFormatPr defaultRowHeight="15"/>
  <cols>
    <col min="1" max="1" width="50" customWidth="1"/>
    <col min="2" max="2" width="14.140625" customWidth="1"/>
    <col min="3" max="3" width="10.42578125" customWidth="1"/>
    <col min="4" max="4" width="10.7109375" customWidth="1"/>
    <col min="5" max="5" width="11.140625" customWidth="1"/>
    <col min="6" max="6" width="10.28515625" customWidth="1"/>
    <col min="7" max="7" width="10.85546875" customWidth="1"/>
    <col min="8" max="8" width="10.7109375" customWidth="1"/>
    <col min="9" max="9" width="10.28515625" customWidth="1"/>
    <col min="10" max="10" width="10.140625" customWidth="1"/>
    <col min="11" max="11" width="11.7109375" customWidth="1"/>
    <col min="12" max="12" width="12" customWidth="1"/>
    <col min="13" max="13" width="10.7109375" customWidth="1"/>
    <col min="14" max="14" width="11.85546875" customWidth="1"/>
    <col min="15" max="15" width="10.28515625" customWidth="1"/>
    <col min="16" max="16" width="11.5703125" customWidth="1"/>
  </cols>
  <sheetData>
    <row r="1" spans="1:45" ht="18.75">
      <c r="A1" s="33"/>
      <c r="B1" s="34"/>
      <c r="C1" s="33"/>
      <c r="D1" s="33"/>
      <c r="E1" s="33"/>
      <c r="F1" s="33"/>
      <c r="G1" s="34"/>
      <c r="H1" s="33"/>
      <c r="I1" s="33"/>
      <c r="J1" s="33"/>
      <c r="K1" s="33"/>
      <c r="L1" s="34"/>
      <c r="M1" s="33"/>
      <c r="N1" s="33"/>
      <c r="O1" s="33"/>
      <c r="P1" s="33"/>
    </row>
    <row r="2" spans="1:45" ht="18.75">
      <c r="A2" s="33"/>
      <c r="B2" s="34"/>
      <c r="C2" s="33"/>
      <c r="D2" s="33"/>
      <c r="E2" s="33"/>
      <c r="F2" s="33"/>
      <c r="G2" s="34"/>
      <c r="H2" s="33"/>
      <c r="I2" s="33"/>
      <c r="J2" s="33"/>
      <c r="K2" s="33"/>
      <c r="L2" s="34"/>
      <c r="M2" s="33"/>
      <c r="N2" s="33"/>
      <c r="O2" s="33"/>
      <c r="P2" s="33"/>
    </row>
    <row r="3" spans="1:45" ht="18.75" customHeight="1">
      <c r="A3" s="35"/>
      <c r="B3" s="41">
        <v>211</v>
      </c>
      <c r="C3" s="42">
        <v>211</v>
      </c>
      <c r="D3" s="43"/>
      <c r="E3" s="43"/>
      <c r="F3" s="44"/>
      <c r="G3" s="41">
        <v>213</v>
      </c>
      <c r="H3" s="42"/>
      <c r="I3" s="43"/>
      <c r="J3" s="43"/>
      <c r="K3" s="44"/>
      <c r="L3" s="45">
        <v>221</v>
      </c>
      <c r="M3" s="42">
        <v>221</v>
      </c>
      <c r="N3" s="43"/>
      <c r="O3" s="43"/>
      <c r="P3" s="44"/>
    </row>
    <row r="4" spans="1:45" ht="31.5" thickBot="1">
      <c r="A4" s="30"/>
      <c r="B4" s="46">
        <v>211</v>
      </c>
      <c r="C4" s="47">
        <v>1</v>
      </c>
      <c r="D4" s="47">
        <v>2</v>
      </c>
      <c r="E4" s="47">
        <v>3</v>
      </c>
      <c r="F4" s="47">
        <v>4</v>
      </c>
      <c r="G4" s="46">
        <v>213</v>
      </c>
      <c r="H4" s="47">
        <v>1</v>
      </c>
      <c r="I4" s="47">
        <v>2</v>
      </c>
      <c r="J4" s="47">
        <v>3</v>
      </c>
      <c r="K4" s="47">
        <v>4</v>
      </c>
      <c r="L4" s="46" t="s">
        <v>13</v>
      </c>
      <c r="M4" s="48">
        <v>1</v>
      </c>
      <c r="N4" s="48">
        <v>2</v>
      </c>
      <c r="O4" s="48">
        <v>3</v>
      </c>
      <c r="P4" s="48">
        <v>4</v>
      </c>
    </row>
    <row r="5" spans="1:45" ht="16.5" thickBot="1">
      <c r="A5" s="22" t="s">
        <v>9</v>
      </c>
      <c r="B5" s="49">
        <f>C5+D5+E5+F5</f>
        <v>688162</v>
      </c>
      <c r="C5" s="7">
        <v>172040</v>
      </c>
      <c r="D5" s="7">
        <v>172040</v>
      </c>
      <c r="E5" s="7">
        <v>172040</v>
      </c>
      <c r="F5" s="7">
        <v>172042</v>
      </c>
      <c r="G5" s="49">
        <f>H5+I5+J5+K5</f>
        <v>207824.924</v>
      </c>
      <c r="H5" s="7">
        <f t="shared" ref="H5:J5" si="0">C5*0.302</f>
        <v>51956.08</v>
      </c>
      <c r="I5" s="7">
        <f t="shared" si="0"/>
        <v>51956.08</v>
      </c>
      <c r="J5" s="7">
        <f t="shared" si="0"/>
        <v>51956.08</v>
      </c>
      <c r="K5" s="7">
        <f>F5*0.302</f>
        <v>51956.684000000001</v>
      </c>
      <c r="L5" s="50">
        <f>B5+G5</f>
        <v>895986.924</v>
      </c>
      <c r="M5" s="52">
        <f t="shared" ref="M5:O17" si="1">C5+H5</f>
        <v>223996.08000000002</v>
      </c>
      <c r="N5" s="52">
        <f t="shared" si="1"/>
        <v>223996.08000000002</v>
      </c>
      <c r="O5" s="52">
        <f t="shared" si="1"/>
        <v>223996.08000000002</v>
      </c>
      <c r="P5" s="52">
        <f>F5+K5</f>
        <v>223998.68400000001</v>
      </c>
    </row>
    <row r="6" spans="1:45" ht="16.5" thickBot="1">
      <c r="A6" s="22" t="s">
        <v>10</v>
      </c>
      <c r="B6" s="49">
        <f t="shared" ref="B6:B16" si="2">C6+D6+E6+F6</f>
        <v>596496</v>
      </c>
      <c r="C6" s="7">
        <v>149124</v>
      </c>
      <c r="D6" s="7">
        <v>149124</v>
      </c>
      <c r="E6" s="7">
        <v>149124</v>
      </c>
      <c r="F6" s="7">
        <v>149124</v>
      </c>
      <c r="G6" s="49">
        <f t="shared" ref="G6:G16" si="3">H6+I6+J6+K6</f>
        <v>180141.79199999999</v>
      </c>
      <c r="H6" s="7">
        <f t="shared" ref="H6:J7" si="4">C6*0.302</f>
        <v>45035.447999999997</v>
      </c>
      <c r="I6" s="7">
        <f t="shared" si="4"/>
        <v>45035.447999999997</v>
      </c>
      <c r="J6" s="7">
        <f t="shared" si="4"/>
        <v>45035.447999999997</v>
      </c>
      <c r="K6" s="7">
        <f>F6*0.302</f>
        <v>45035.447999999997</v>
      </c>
      <c r="L6" s="50">
        <f t="shared" ref="L6:L16" si="5">B6+G6</f>
        <v>776637.79200000002</v>
      </c>
      <c r="M6" s="52">
        <f t="shared" si="1"/>
        <v>194159.448</v>
      </c>
      <c r="N6" s="52">
        <f t="shared" si="1"/>
        <v>194159.448</v>
      </c>
      <c r="O6" s="52">
        <f t="shared" si="1"/>
        <v>194159.448</v>
      </c>
      <c r="P6" s="52">
        <f t="shared" ref="P6:P17" si="6">F6+K6</f>
        <v>194159.448</v>
      </c>
    </row>
    <row r="7" spans="1:45" ht="16.5" thickBot="1">
      <c r="A7" s="22" t="s">
        <v>11</v>
      </c>
      <c r="B7" s="49">
        <f t="shared" si="2"/>
        <v>588816</v>
      </c>
      <c r="C7" s="7">
        <v>147203</v>
      </c>
      <c r="D7" s="7">
        <v>147203</v>
      </c>
      <c r="E7" s="7">
        <v>147204</v>
      </c>
      <c r="F7" s="7">
        <v>147206</v>
      </c>
      <c r="G7" s="49">
        <f t="shared" si="3"/>
        <v>177822.432</v>
      </c>
      <c r="H7" s="7">
        <f t="shared" si="4"/>
        <v>44455.305999999997</v>
      </c>
      <c r="I7" s="7">
        <f t="shared" si="4"/>
        <v>44455.305999999997</v>
      </c>
      <c r="J7" s="7">
        <f>E7*0.302</f>
        <v>44455.608</v>
      </c>
      <c r="K7" s="7">
        <f>F7*0.302</f>
        <v>44456.212</v>
      </c>
      <c r="L7" s="50">
        <f t="shared" si="5"/>
        <v>766638.43200000003</v>
      </c>
      <c r="M7" s="52">
        <f t="shared" si="1"/>
        <v>191658.30599999998</v>
      </c>
      <c r="N7" s="52">
        <f t="shared" si="1"/>
        <v>191658.30599999998</v>
      </c>
      <c r="O7" s="52">
        <f t="shared" si="1"/>
        <v>191659.60800000001</v>
      </c>
      <c r="P7" s="52">
        <f t="shared" si="6"/>
        <v>191662.212</v>
      </c>
    </row>
    <row r="8" spans="1:45" s="1" customFormat="1" ht="18" customHeight="1" thickBot="1">
      <c r="A8" s="22" t="s">
        <v>1</v>
      </c>
      <c r="B8" s="49">
        <f t="shared" si="2"/>
        <v>666472</v>
      </c>
      <c r="C8" s="12">
        <v>166618</v>
      </c>
      <c r="D8" s="12">
        <v>166618</v>
      </c>
      <c r="E8" s="12">
        <v>166618</v>
      </c>
      <c r="F8" s="12">
        <v>166618</v>
      </c>
      <c r="G8" s="49">
        <f t="shared" si="3"/>
        <v>201272.54399999999</v>
      </c>
      <c r="H8" s="7">
        <f>C8*0.302-50</f>
        <v>50268.635999999999</v>
      </c>
      <c r="I8" s="7">
        <f t="shared" ref="I8:J8" si="7">D8*0.302</f>
        <v>50318.635999999999</v>
      </c>
      <c r="J8" s="7">
        <f t="shared" si="7"/>
        <v>50318.635999999999</v>
      </c>
      <c r="K8" s="7">
        <f>F8*0.302-2+50</f>
        <v>50366.635999999999</v>
      </c>
      <c r="L8" s="50">
        <f t="shared" si="5"/>
        <v>867744.54399999999</v>
      </c>
      <c r="M8" s="52">
        <f>C8+H8+1</f>
        <v>216887.636</v>
      </c>
      <c r="N8" s="52">
        <f t="shared" si="1"/>
        <v>216936.636</v>
      </c>
      <c r="O8" s="52">
        <f>E8+J8+1</f>
        <v>216937.636</v>
      </c>
      <c r="P8" s="52">
        <f>F8+K8-1</f>
        <v>216983.636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6.5" thickBot="1">
      <c r="A9" s="22" t="s">
        <v>2</v>
      </c>
      <c r="B9" s="49">
        <f t="shared" si="2"/>
        <v>1055044</v>
      </c>
      <c r="C9" s="12">
        <v>263761</v>
      </c>
      <c r="D9" s="12">
        <v>263761</v>
      </c>
      <c r="E9" s="12">
        <v>263761</v>
      </c>
      <c r="F9" s="12">
        <v>263761</v>
      </c>
      <c r="G9" s="49">
        <f t="shared" si="3"/>
        <v>318625.288</v>
      </c>
      <c r="H9" s="7">
        <f t="shared" ref="H9:K16" si="8">C9*0.302</f>
        <v>79655.822</v>
      </c>
      <c r="I9" s="7">
        <f>D9*0.302-50</f>
        <v>79605.822</v>
      </c>
      <c r="J9" s="7">
        <f>E9*0.302+50</f>
        <v>79705.822</v>
      </c>
      <c r="K9" s="7">
        <f>F9*0.302+2</f>
        <v>79657.822</v>
      </c>
      <c r="L9" s="50">
        <f t="shared" si="5"/>
        <v>1373669.2879999999</v>
      </c>
      <c r="M9" s="52">
        <f t="shared" si="1"/>
        <v>343416.82199999999</v>
      </c>
      <c r="N9" s="52">
        <f t="shared" si="1"/>
        <v>343366.82199999999</v>
      </c>
      <c r="O9" s="52">
        <f>E9+J9-1</f>
        <v>343465.82199999999</v>
      </c>
      <c r="P9" s="52">
        <f t="shared" si="6"/>
        <v>343418.82199999999</v>
      </c>
    </row>
    <row r="10" spans="1:45" ht="16.5" thickBot="1">
      <c r="A10" s="22" t="s">
        <v>3</v>
      </c>
      <c r="B10" s="49">
        <f t="shared" si="2"/>
        <v>2718882</v>
      </c>
      <c r="C10" s="12">
        <f>679699-2</f>
        <v>679697</v>
      </c>
      <c r="D10" s="12">
        <f>679699-2</f>
        <v>679697</v>
      </c>
      <c r="E10" s="12">
        <f>679699+97</f>
        <v>679796</v>
      </c>
      <c r="F10" s="12">
        <f>679699-7</f>
        <v>679692</v>
      </c>
      <c r="G10" s="49">
        <f t="shared" si="3"/>
        <v>820991.36400000006</v>
      </c>
      <c r="H10" s="7">
        <f>C10*0.302+2</f>
        <v>205270.49400000001</v>
      </c>
      <c r="I10" s="7">
        <f>D10*0.302+3</f>
        <v>205271.49400000001</v>
      </c>
      <c r="J10" s="7">
        <f>E10*0.302-97-30</f>
        <v>205171.39199999999</v>
      </c>
      <c r="K10" s="7">
        <f>F10*0.302+11</f>
        <v>205277.984</v>
      </c>
      <c r="L10" s="50">
        <f t="shared" si="5"/>
        <v>3539873.3640000001</v>
      </c>
      <c r="M10" s="52">
        <f t="shared" si="1"/>
        <v>884967.49399999995</v>
      </c>
      <c r="N10" s="52">
        <f t="shared" si="1"/>
        <v>884968.49399999995</v>
      </c>
      <c r="O10" s="52">
        <f t="shared" si="1"/>
        <v>884967.39199999999</v>
      </c>
      <c r="P10" s="52">
        <f t="shared" si="6"/>
        <v>884969.98399999994</v>
      </c>
    </row>
    <row r="11" spans="1:45" ht="16.5" thickBot="1">
      <c r="A11" s="22" t="s">
        <v>4</v>
      </c>
      <c r="B11" s="49">
        <f t="shared" si="2"/>
        <v>2748244</v>
      </c>
      <c r="C11" s="12">
        <v>687061</v>
      </c>
      <c r="D11" s="12">
        <v>687061</v>
      </c>
      <c r="E11" s="12">
        <v>687061</v>
      </c>
      <c r="F11" s="12">
        <v>687061</v>
      </c>
      <c r="G11" s="49">
        <f t="shared" si="3"/>
        <v>829967.68799999997</v>
      </c>
      <c r="H11" s="7">
        <f t="shared" si="8"/>
        <v>207492.42199999999</v>
      </c>
      <c r="I11" s="7">
        <f t="shared" si="8"/>
        <v>207492.42199999999</v>
      </c>
      <c r="J11" s="7">
        <f t="shared" si="8"/>
        <v>207492.42199999999</v>
      </c>
      <c r="K11" s="7">
        <f>F11*0.302-2</f>
        <v>207490.42199999999</v>
      </c>
      <c r="L11" s="50">
        <f t="shared" si="5"/>
        <v>3578211.6880000001</v>
      </c>
      <c r="M11" s="52">
        <f t="shared" si="1"/>
        <v>894553.42200000002</v>
      </c>
      <c r="N11" s="52">
        <f t="shared" si="1"/>
        <v>894553.42200000002</v>
      </c>
      <c r="O11" s="52">
        <f t="shared" si="1"/>
        <v>894553.42200000002</v>
      </c>
      <c r="P11" s="52">
        <f t="shared" si="6"/>
        <v>894551.42200000002</v>
      </c>
    </row>
    <row r="12" spans="1:45" ht="16.5" thickBot="1">
      <c r="A12" s="22" t="s">
        <v>5</v>
      </c>
      <c r="B12" s="49">
        <f t="shared" si="2"/>
        <v>1485268</v>
      </c>
      <c r="C12" s="12">
        <v>371317</v>
      </c>
      <c r="D12" s="12">
        <v>371317</v>
      </c>
      <c r="E12" s="12">
        <v>371317</v>
      </c>
      <c r="F12" s="12">
        <v>371317</v>
      </c>
      <c r="G12" s="49">
        <f t="shared" si="3"/>
        <v>448550.93599999999</v>
      </c>
      <c r="H12" s="7">
        <f t="shared" si="8"/>
        <v>112137.734</v>
      </c>
      <c r="I12" s="7">
        <f t="shared" si="8"/>
        <v>112137.734</v>
      </c>
      <c r="J12" s="7">
        <f t="shared" si="8"/>
        <v>112137.734</v>
      </c>
      <c r="K12" s="7">
        <f t="shared" si="8"/>
        <v>112137.734</v>
      </c>
      <c r="L12" s="50">
        <f t="shared" si="5"/>
        <v>1933818.936</v>
      </c>
      <c r="M12" s="52">
        <f t="shared" si="1"/>
        <v>483454.734</v>
      </c>
      <c r="N12" s="52">
        <f t="shared" si="1"/>
        <v>483454.734</v>
      </c>
      <c r="O12" s="52">
        <f t="shared" si="1"/>
        <v>483454.734</v>
      </c>
      <c r="P12" s="52">
        <f t="shared" si="6"/>
        <v>483454.734</v>
      </c>
    </row>
    <row r="13" spans="1:45" ht="15.75">
      <c r="A13" s="23" t="s">
        <v>6</v>
      </c>
      <c r="B13" s="49">
        <f t="shared" si="2"/>
        <v>2626644</v>
      </c>
      <c r="C13" s="12">
        <v>656661</v>
      </c>
      <c r="D13" s="12">
        <v>656661</v>
      </c>
      <c r="E13" s="12">
        <v>656661</v>
      </c>
      <c r="F13" s="12">
        <v>656661</v>
      </c>
      <c r="G13" s="49">
        <f t="shared" si="3"/>
        <v>793247.48800000001</v>
      </c>
      <c r="H13" s="7">
        <f t="shared" si="8"/>
        <v>198311.622</v>
      </c>
      <c r="I13" s="7">
        <f t="shared" si="8"/>
        <v>198311.622</v>
      </c>
      <c r="J13" s="7">
        <f t="shared" si="8"/>
        <v>198311.622</v>
      </c>
      <c r="K13" s="7">
        <f>F13*0.302+1</f>
        <v>198312.622</v>
      </c>
      <c r="L13" s="50">
        <f t="shared" si="5"/>
        <v>3419891.4879999999</v>
      </c>
      <c r="M13" s="52">
        <f t="shared" si="1"/>
        <v>854972.62199999997</v>
      </c>
      <c r="N13" s="52">
        <f t="shared" si="1"/>
        <v>854972.62199999997</v>
      </c>
      <c r="O13" s="52">
        <f t="shared" si="1"/>
        <v>854972.62199999997</v>
      </c>
      <c r="P13" s="52">
        <f t="shared" si="6"/>
        <v>854973.62199999997</v>
      </c>
    </row>
    <row r="14" spans="1:45" ht="15.75">
      <c r="A14" s="24" t="s">
        <v>7</v>
      </c>
      <c r="B14" s="49">
        <f t="shared" si="2"/>
        <v>1066760</v>
      </c>
      <c r="C14" s="12">
        <v>266690</v>
      </c>
      <c r="D14" s="12">
        <v>266690</v>
      </c>
      <c r="E14" s="12">
        <v>266690</v>
      </c>
      <c r="F14" s="12">
        <v>266690</v>
      </c>
      <c r="G14" s="49">
        <f t="shared" si="3"/>
        <v>322160.52</v>
      </c>
      <c r="H14" s="7">
        <f t="shared" si="8"/>
        <v>80540.38</v>
      </c>
      <c r="I14" s="7">
        <f t="shared" si="8"/>
        <v>80540.38</v>
      </c>
      <c r="J14" s="7">
        <f t="shared" si="8"/>
        <v>80540.38</v>
      </c>
      <c r="K14" s="7">
        <f>F14*0.302-1</f>
        <v>80539.38</v>
      </c>
      <c r="L14" s="50">
        <f t="shared" si="5"/>
        <v>1388920.52</v>
      </c>
      <c r="M14" s="52">
        <f t="shared" si="1"/>
        <v>347230.38</v>
      </c>
      <c r="N14" s="52">
        <f t="shared" si="1"/>
        <v>347230.38</v>
      </c>
      <c r="O14" s="52">
        <f t="shared" si="1"/>
        <v>347230.38</v>
      </c>
      <c r="P14" s="52">
        <f t="shared" si="6"/>
        <v>347229.38</v>
      </c>
    </row>
    <row r="15" spans="1:45" ht="16.5" thickBot="1">
      <c r="A15" s="24" t="s">
        <v>8</v>
      </c>
      <c r="B15" s="49">
        <f t="shared" si="2"/>
        <v>688232</v>
      </c>
      <c r="C15" s="12">
        <v>172058</v>
      </c>
      <c r="D15" s="12">
        <v>172058</v>
      </c>
      <c r="E15" s="12">
        <v>172058</v>
      </c>
      <c r="F15" s="12">
        <v>172058</v>
      </c>
      <c r="G15" s="49">
        <f t="shared" si="3"/>
        <v>207843.06399999998</v>
      </c>
      <c r="H15" s="7">
        <f t="shared" si="8"/>
        <v>51961.515999999996</v>
      </c>
      <c r="I15" s="7">
        <f>D15*0.302</f>
        <v>51961.515999999996</v>
      </c>
      <c r="J15" s="7">
        <f t="shared" si="8"/>
        <v>51961.515999999996</v>
      </c>
      <c r="K15" s="7">
        <f>F15*0.302-3</f>
        <v>51958.515999999996</v>
      </c>
      <c r="L15" s="50">
        <f t="shared" si="5"/>
        <v>896075.06400000001</v>
      </c>
      <c r="M15" s="52">
        <f t="shared" si="1"/>
        <v>224019.516</v>
      </c>
      <c r="N15" s="52">
        <f t="shared" si="1"/>
        <v>224019.516</v>
      </c>
      <c r="O15" s="52">
        <f t="shared" si="1"/>
        <v>224019.516</v>
      </c>
      <c r="P15" s="52">
        <f t="shared" si="6"/>
        <v>224016.516</v>
      </c>
    </row>
    <row r="16" spans="1:45" ht="16.5" thickBot="1">
      <c r="A16" s="22" t="s">
        <v>12</v>
      </c>
      <c r="B16" s="49">
        <f t="shared" si="2"/>
        <v>465080</v>
      </c>
      <c r="C16" s="9">
        <v>116270</v>
      </c>
      <c r="D16" s="9">
        <v>116270</v>
      </c>
      <c r="E16" s="9">
        <v>116270</v>
      </c>
      <c r="F16" s="9">
        <v>116270</v>
      </c>
      <c r="G16" s="49">
        <f t="shared" si="3"/>
        <v>140452.16</v>
      </c>
      <c r="H16" s="7">
        <f>C16*0.302</f>
        <v>35113.54</v>
      </c>
      <c r="I16" s="7">
        <f t="shared" si="8"/>
        <v>35113.54</v>
      </c>
      <c r="J16" s="7">
        <f t="shared" si="8"/>
        <v>35113.54</v>
      </c>
      <c r="K16" s="7">
        <f>F16*0.302-2</f>
        <v>35111.54</v>
      </c>
      <c r="L16" s="50">
        <f t="shared" si="5"/>
        <v>605532.16000000003</v>
      </c>
      <c r="M16" s="52">
        <f t="shared" si="1"/>
        <v>151383.54</v>
      </c>
      <c r="N16" s="52">
        <f t="shared" si="1"/>
        <v>151383.54</v>
      </c>
      <c r="O16" s="52">
        <f t="shared" si="1"/>
        <v>151383.54</v>
      </c>
      <c r="P16" s="52">
        <f t="shared" si="6"/>
        <v>151381.54</v>
      </c>
    </row>
    <row r="17" spans="1:17" ht="18.75">
      <c r="A17" s="31" t="s">
        <v>0</v>
      </c>
      <c r="B17" s="51">
        <f>SUM(B5:B16)</f>
        <v>15394100</v>
      </c>
      <c r="C17" s="51">
        <f t="shared" ref="C17:F17" si="9">SUM(C5:C16)</f>
        <v>3848500</v>
      </c>
      <c r="D17" s="51">
        <f t="shared" si="9"/>
        <v>3848500</v>
      </c>
      <c r="E17" s="51">
        <f t="shared" si="9"/>
        <v>3848600</v>
      </c>
      <c r="F17" s="51">
        <f t="shared" si="9"/>
        <v>3848500</v>
      </c>
      <c r="G17" s="51">
        <f>SUM(G5:G16)</f>
        <v>4648900.2</v>
      </c>
      <c r="H17" s="51">
        <f t="shared" ref="H17:K17" si="10">SUM(H5:H16)</f>
        <v>1162199.0000000002</v>
      </c>
      <c r="I17" s="51">
        <f t="shared" si="10"/>
        <v>1162200.0000000002</v>
      </c>
      <c r="J17" s="51">
        <f t="shared" si="10"/>
        <v>1162200.2</v>
      </c>
      <c r="K17" s="51">
        <f t="shared" si="10"/>
        <v>1162301.0000000002</v>
      </c>
      <c r="L17" s="50">
        <f>B17+G17</f>
        <v>20043000.199999999</v>
      </c>
      <c r="M17" s="50">
        <f>SUM(M5:M16)</f>
        <v>5010699.9999999991</v>
      </c>
      <c r="N17" s="50">
        <f t="shared" ref="N17:P17" si="11">SUM(N5:N16)</f>
        <v>5010699.9999999991</v>
      </c>
      <c r="O17" s="50">
        <f t="shared" si="11"/>
        <v>5010800.2</v>
      </c>
      <c r="P17" s="50">
        <f t="shared" si="11"/>
        <v>5010799.9999999991</v>
      </c>
      <c r="Q17" s="16"/>
    </row>
    <row r="18" spans="1:17" ht="15.75">
      <c r="A18" s="32"/>
    </row>
  </sheetData>
  <mergeCells count="3">
    <mergeCell ref="C3:F3"/>
    <mergeCell ref="H3:K3"/>
    <mergeCell ref="M3:P3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учебные</vt:lpstr>
      <vt:lpstr>зп+налоги квартал</vt:lpstr>
      <vt:lpstr>'зп+налоги квартал'!Область_печати</vt:lpstr>
      <vt:lpstr>учебные!Область_печати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User</cp:lastModifiedBy>
  <cp:lastPrinted>2019-12-30T05:23:32Z</cp:lastPrinted>
  <dcterms:created xsi:type="dcterms:W3CDTF">2017-01-10T10:22:48Z</dcterms:created>
  <dcterms:modified xsi:type="dcterms:W3CDTF">2020-01-03T15:35:47Z</dcterms:modified>
</cp:coreProperties>
</file>